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95" windowWidth="18195" windowHeight="8190"/>
  </bookViews>
  <sheets>
    <sheet name="94(CHƯA)" sheetId="1" r:id="rId1"/>
  </sheets>
  <calcPr calcId="144525"/>
</workbook>
</file>

<file path=xl/calcChain.xml><?xml version="1.0" encoding="utf-8"?>
<calcChain xmlns="http://schemas.openxmlformats.org/spreadsheetml/2006/main">
  <c r="L9" i="1" l="1"/>
  <c r="K8" i="1"/>
  <c r="H8" i="1"/>
  <c r="G8" i="1"/>
  <c r="I8" i="1" s="1"/>
  <c r="F8" i="1"/>
  <c r="K7" i="1"/>
  <c r="H7" i="1"/>
  <c r="G7" i="1"/>
  <c r="I7" i="1" s="1"/>
  <c r="F7" i="1"/>
  <c r="K6" i="1"/>
  <c r="H6" i="1"/>
  <c r="G6" i="1"/>
  <c r="I6" i="1" s="1"/>
  <c r="F6" i="1"/>
  <c r="K5" i="1"/>
  <c r="H5" i="1"/>
  <c r="G5" i="1"/>
  <c r="I5" i="1" s="1"/>
  <c r="F5" i="1"/>
  <c r="K4" i="1"/>
  <c r="H4" i="1"/>
  <c r="G4" i="1"/>
  <c r="I4" i="1" s="1"/>
  <c r="F4" i="1"/>
  <c r="K3" i="1"/>
  <c r="M14" i="1" s="1"/>
  <c r="H3" i="1"/>
  <c r="G3" i="1"/>
  <c r="I3" i="1" s="1"/>
  <c r="F3" i="1"/>
  <c r="L3" i="1" l="1"/>
  <c r="L4" i="1"/>
  <c r="L5" i="1"/>
  <c r="L6" i="1"/>
  <c r="L7" i="1"/>
  <c r="L8" i="1"/>
  <c r="J3" i="1"/>
  <c r="M3" i="1" s="1"/>
  <c r="M13" i="1" s="1"/>
  <c r="J4" i="1"/>
  <c r="M4" i="1" s="1"/>
  <c r="J5" i="1"/>
  <c r="M5" i="1" s="1"/>
  <c r="J6" i="1"/>
  <c r="M6" i="1" s="1"/>
  <c r="J7" i="1"/>
  <c r="M7" i="1" s="1"/>
  <c r="J8" i="1"/>
  <c r="M8" i="1" s="1"/>
</calcChain>
</file>

<file path=xl/sharedStrings.xml><?xml version="1.0" encoding="utf-8"?>
<sst xmlns="http://schemas.openxmlformats.org/spreadsheetml/2006/main" count="52" uniqueCount="49">
  <si>
    <t>BẢNG THEO DÕI CHO THUÊ KHÁCH SẠN -T.11/2015</t>
  </si>
  <si>
    <t>STT</t>
  </si>
  <si>
    <t>SỐ PHÒNG</t>
  </si>
  <si>
    <t>TÊN KHÁCH</t>
  </si>
  <si>
    <t xml:space="preserve">NGÀY ĐẾN </t>
  </si>
  <si>
    <t xml:space="preserve">NGÀY ĐI </t>
  </si>
  <si>
    <t>TÊN ĐV</t>
  </si>
  <si>
    <t>SỐ NGÀY Ở</t>
  </si>
  <si>
    <t>Ti vi/Máy lạnh</t>
  </si>
  <si>
    <t xml:space="preserve">THÀNH TIỀN </t>
  </si>
  <si>
    <t>TIỀN PHÍ DỊCH VỤ</t>
  </si>
  <si>
    <t xml:space="preserve">TIỀN THANH TOÁN </t>
  </si>
  <si>
    <t>001</t>
  </si>
  <si>
    <t>A012</t>
  </si>
  <si>
    <t xml:space="preserve">Nam </t>
  </si>
  <si>
    <t>002</t>
  </si>
  <si>
    <t>B02K</t>
  </si>
  <si>
    <t xml:space="preserve">Quốc </t>
  </si>
  <si>
    <t>003</t>
  </si>
  <si>
    <t>C011</t>
  </si>
  <si>
    <t>Sơn</t>
  </si>
  <si>
    <t>004</t>
  </si>
  <si>
    <t>B012</t>
  </si>
  <si>
    <t>Hà</t>
  </si>
  <si>
    <t>005</t>
  </si>
  <si>
    <t>B022</t>
  </si>
  <si>
    <t xml:space="preserve">Đế </t>
  </si>
  <si>
    <t>006</t>
  </si>
  <si>
    <t>A01K</t>
  </si>
  <si>
    <t>Cư</t>
  </si>
  <si>
    <t>Tổng cộng:</t>
  </si>
  <si>
    <t>Bảng 1:</t>
  </si>
  <si>
    <t>BẢNG 2</t>
  </si>
  <si>
    <t>Bảng thống kê</t>
  </si>
  <si>
    <t xml:space="preserve">Số phòng </t>
  </si>
  <si>
    <t>Đơn giá thuê</t>
  </si>
  <si>
    <t>MÃ DV</t>
  </si>
  <si>
    <t>Dịch vụ</t>
  </si>
  <si>
    <t>Tổng dịch vụ</t>
  </si>
  <si>
    <t>A01</t>
  </si>
  <si>
    <t>X</t>
  </si>
  <si>
    <t>TÊN DV</t>
  </si>
  <si>
    <t xml:space="preserve">Ăn sáng </t>
  </si>
  <si>
    <t>Thuê xe</t>
  </si>
  <si>
    <t>Ăn sáng</t>
  </si>
  <si>
    <t>B01</t>
  </si>
  <si>
    <t>PHÍ DV</t>
  </si>
  <si>
    <t>B02</t>
  </si>
  <si>
    <t>C01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</si>
</sst>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49" fontId="1" fillId="0" borderId="0" xfId="0" applyNumberFormat="1" applyFont="1"/>
    <xf numFmtId="0" fontId="1" fillId="0" borderId="0" xfId="0" applyFont="1"/>
    <xf numFmtId="14" fontId="1" fillId="0" borderId="0" xfId="0" applyNumberFormat="1" applyFont="1"/>
    <xf numFmtId="49" fontId="1" fillId="2" borderId="1" xfId="0" applyNumberFormat="1" applyFont="1" applyFill="1" applyBorder="1"/>
    <xf numFmtId="0" fontId="1" fillId="2" borderId="1" xfId="0" applyFont="1" applyFill="1" applyBorder="1"/>
    <xf numFmtId="14" fontId="1" fillId="2" borderId="1" xfId="0" applyNumberFormat="1" applyFont="1" applyFill="1" applyBorder="1"/>
    <xf numFmtId="0" fontId="1" fillId="0" borderId="1" xfId="0" applyFont="1" applyBorder="1"/>
    <xf numFmtId="49" fontId="1" fillId="0" borderId="1" xfId="0" applyNumberFormat="1" applyFont="1" applyBorder="1"/>
    <xf numFmtId="14" fontId="1" fillId="0" borderId="1" xfId="0" applyNumberFormat="1" applyFont="1" applyBorder="1"/>
    <xf numFmtId="0" fontId="1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tabSelected="1" topLeftCell="D1" workbookViewId="0">
      <selection activeCell="M13" sqref="M13"/>
    </sheetView>
  </sheetViews>
  <sheetFormatPr defaultRowHeight="16.5" x14ac:dyDescent="0.25"/>
  <cols>
    <col min="1" max="1" width="9.140625" style="1"/>
    <col min="2" max="2" width="13.5703125" style="2" bestFit="1" customWidth="1"/>
    <col min="3" max="3" width="12.42578125" style="2" bestFit="1" customWidth="1"/>
    <col min="4" max="4" width="13" style="3" bestFit="1" customWidth="1"/>
    <col min="5" max="5" width="15.42578125" style="3" bestFit="1" customWidth="1"/>
    <col min="6" max="6" width="10.42578125" style="2" bestFit="1" customWidth="1"/>
    <col min="7" max="7" width="13.85546875" style="2" bestFit="1" customWidth="1"/>
    <col min="8" max="8" width="13.85546875" style="2" customWidth="1"/>
    <col min="9" max="9" width="15.7109375" style="2" bestFit="1" customWidth="1"/>
    <col min="10" max="10" width="15.7109375" style="2" customWidth="1"/>
    <col min="11" max="11" width="21.28515625" style="2" bestFit="1" customWidth="1"/>
    <col min="12" max="12" width="22.85546875" style="2" bestFit="1" customWidth="1"/>
    <col min="13" max="13" width="13.7109375" style="2" bestFit="1" customWidth="1"/>
    <col min="14" max="16384" width="9.140625" style="2"/>
  </cols>
  <sheetData>
    <row r="1" spans="1:13" ht="20.100000000000001" customHeight="1" x14ac:dyDescent="0.25">
      <c r="A1" s="1" t="s">
        <v>0</v>
      </c>
    </row>
    <row r="2" spans="1:13" ht="20.100000000000001" customHeight="1" x14ac:dyDescent="0.25">
      <c r="A2" s="4" t="s">
        <v>1</v>
      </c>
      <c r="B2" s="5" t="s">
        <v>2</v>
      </c>
      <c r="C2" s="5" t="s">
        <v>3</v>
      </c>
      <c r="D2" s="6" t="s">
        <v>4</v>
      </c>
      <c r="E2" s="6" t="s">
        <v>5</v>
      </c>
      <c r="F2" s="5" t="s">
        <v>6</v>
      </c>
      <c r="G2" s="5" t="s">
        <v>7</v>
      </c>
      <c r="H2" s="7" t="s">
        <v>8</v>
      </c>
      <c r="I2" s="7" t="s">
        <v>9</v>
      </c>
      <c r="J2" s="7"/>
      <c r="K2" s="5" t="s">
        <v>10</v>
      </c>
      <c r="L2" s="5" t="s">
        <v>11</v>
      </c>
    </row>
    <row r="3" spans="1:13" ht="20.100000000000001" customHeight="1" x14ac:dyDescent="0.25">
      <c r="A3" s="8" t="s">
        <v>12</v>
      </c>
      <c r="B3" s="7" t="s">
        <v>13</v>
      </c>
      <c r="C3" s="7" t="s">
        <v>14</v>
      </c>
      <c r="D3" s="9">
        <v>42309</v>
      </c>
      <c r="E3" s="9">
        <v>42313</v>
      </c>
      <c r="F3" s="7" t="str">
        <f>IF(RIGHT(B3,1)="K","KHÔNG",HLOOKUP(RIGHT(B3,1)*1,$F$12:$G$13,2,0))</f>
        <v>Thuê xe</v>
      </c>
      <c r="G3" s="7">
        <f>E3-D3+1</f>
        <v>5</v>
      </c>
      <c r="H3" s="7" t="str">
        <f>VLOOKUP(LEFT(B3,3),$A$13:$B$16,2,0)</f>
        <v>X</v>
      </c>
      <c r="I3" s="7">
        <f>VLOOKUP(LEFT(B3,3),$A$13:$C$16,3,0)*G3</f>
        <v>1500000</v>
      </c>
      <c r="J3" s="7">
        <f>IF(H3="X",I3*10%,0)</f>
        <v>150000</v>
      </c>
      <c r="K3" s="7">
        <f>IF(RIGHT(B3,1)="K", 0,HLOOKUP(RIGHT(B3,1)*1,$F$12:$G$14,3,0))</f>
        <v>200000</v>
      </c>
      <c r="L3" s="7">
        <f>IF(H3="X",110%*I3+K3,I3+K3)</f>
        <v>1850000.0000000002</v>
      </c>
      <c r="M3" s="2">
        <f>I3+J3+K3</f>
        <v>1850000</v>
      </c>
    </row>
    <row r="4" spans="1:13" ht="20.100000000000001" customHeight="1" x14ac:dyDescent="0.25">
      <c r="A4" s="8" t="s">
        <v>15</v>
      </c>
      <c r="B4" s="7" t="s">
        <v>16</v>
      </c>
      <c r="C4" s="7" t="s">
        <v>17</v>
      </c>
      <c r="D4" s="9">
        <v>42313</v>
      </c>
      <c r="E4" s="9">
        <v>42314</v>
      </c>
      <c r="F4" s="7" t="str">
        <f t="shared" ref="F4:F8" si="0">IF(RIGHT(B4,1)="K","KHÔNG",HLOOKUP(RIGHT(B4,1)*1,$F$12:$G$13,2,0))</f>
        <v>KHÔNG</v>
      </c>
      <c r="G4" s="7">
        <f t="shared" ref="G4:G8" si="1">E4-D4+1</f>
        <v>2</v>
      </c>
      <c r="H4" s="7" t="str">
        <f t="shared" ref="H4:H8" si="2">VLOOKUP(LEFT(B4,3),$A$13:$B$16,2,0)</f>
        <v>X</v>
      </c>
      <c r="I4" s="7">
        <f t="shared" ref="I4:I8" si="3">VLOOKUP(LEFT(B4,3),$A$13:$C$16,3,0)*G4</f>
        <v>500000</v>
      </c>
      <c r="J4" s="7">
        <f t="shared" ref="J4:J8" si="4">IF(H4="X",I4*10%,0)</f>
        <v>50000</v>
      </c>
      <c r="K4" s="7">
        <f t="shared" ref="K4:K8" si="5">IF(RIGHT(B4,1)="K", 0,HLOOKUP(RIGHT(B4,1)*1,$F$12:$G$14,3,0))</f>
        <v>0</v>
      </c>
      <c r="L4" s="7">
        <f t="shared" ref="L4:L9" si="6">IF(H4="X",110%*I4+K4,I4+K4)</f>
        <v>550000</v>
      </c>
      <c r="M4" s="2">
        <f t="shared" ref="M4:M8" si="7">I4+J4+K4</f>
        <v>550000</v>
      </c>
    </row>
    <row r="5" spans="1:13" ht="20.100000000000001" customHeight="1" x14ac:dyDescent="0.25">
      <c r="A5" s="8" t="s">
        <v>18</v>
      </c>
      <c r="B5" s="7" t="s">
        <v>19</v>
      </c>
      <c r="C5" s="7" t="s">
        <v>20</v>
      </c>
      <c r="D5" s="9">
        <v>42313</v>
      </c>
      <c r="E5" s="9">
        <v>42316</v>
      </c>
      <c r="F5" s="7" t="str">
        <f t="shared" si="0"/>
        <v xml:space="preserve">Ăn sáng </v>
      </c>
      <c r="G5" s="7">
        <f t="shared" si="1"/>
        <v>4</v>
      </c>
      <c r="H5" s="7">
        <f t="shared" si="2"/>
        <v>0</v>
      </c>
      <c r="I5" s="7">
        <f t="shared" si="3"/>
        <v>600000</v>
      </c>
      <c r="J5" s="7">
        <f t="shared" si="4"/>
        <v>0</v>
      </c>
      <c r="K5" s="7">
        <f t="shared" si="5"/>
        <v>50000</v>
      </c>
      <c r="L5" s="7">
        <f t="shared" si="6"/>
        <v>650000</v>
      </c>
      <c r="M5" s="2">
        <f t="shared" si="7"/>
        <v>650000</v>
      </c>
    </row>
    <row r="6" spans="1:13" ht="20.100000000000001" customHeight="1" x14ac:dyDescent="0.25">
      <c r="A6" s="8" t="s">
        <v>21</v>
      </c>
      <c r="B6" s="7" t="s">
        <v>22</v>
      </c>
      <c r="C6" s="7" t="s">
        <v>23</v>
      </c>
      <c r="D6" s="9">
        <v>42314</v>
      </c>
      <c r="E6" s="9">
        <v>42318</v>
      </c>
      <c r="F6" s="7" t="str">
        <f t="shared" si="0"/>
        <v>Thuê xe</v>
      </c>
      <c r="G6" s="7">
        <f t="shared" si="1"/>
        <v>5</v>
      </c>
      <c r="H6" s="7">
        <f t="shared" si="2"/>
        <v>0</v>
      </c>
      <c r="I6" s="7">
        <f t="shared" si="3"/>
        <v>750000</v>
      </c>
      <c r="J6" s="7">
        <f t="shared" si="4"/>
        <v>0</v>
      </c>
      <c r="K6" s="7">
        <f t="shared" si="5"/>
        <v>200000</v>
      </c>
      <c r="L6" s="7">
        <f t="shared" si="6"/>
        <v>950000</v>
      </c>
      <c r="M6" s="2">
        <f t="shared" si="7"/>
        <v>950000</v>
      </c>
    </row>
    <row r="7" spans="1:13" ht="20.100000000000001" customHeight="1" x14ac:dyDescent="0.25">
      <c r="A7" s="8" t="s">
        <v>24</v>
      </c>
      <c r="B7" s="7" t="s">
        <v>25</v>
      </c>
      <c r="C7" s="7" t="s">
        <v>26</v>
      </c>
      <c r="D7" s="9">
        <v>42314</v>
      </c>
      <c r="E7" s="9">
        <v>42323</v>
      </c>
      <c r="F7" s="7" t="str">
        <f t="shared" si="0"/>
        <v>Thuê xe</v>
      </c>
      <c r="G7" s="7">
        <f t="shared" si="1"/>
        <v>10</v>
      </c>
      <c r="H7" s="7" t="str">
        <f t="shared" si="2"/>
        <v>X</v>
      </c>
      <c r="I7" s="7">
        <f t="shared" si="3"/>
        <v>2500000</v>
      </c>
      <c r="J7" s="7">
        <f t="shared" si="4"/>
        <v>250000</v>
      </c>
      <c r="K7" s="7">
        <f t="shared" si="5"/>
        <v>200000</v>
      </c>
      <c r="L7" s="7">
        <f t="shared" si="6"/>
        <v>2950000</v>
      </c>
      <c r="M7" s="2">
        <f t="shared" si="7"/>
        <v>2950000</v>
      </c>
    </row>
    <row r="8" spans="1:13" ht="20.100000000000001" customHeight="1" x14ac:dyDescent="0.25">
      <c r="A8" s="8" t="s">
        <v>27</v>
      </c>
      <c r="B8" s="7" t="s">
        <v>28</v>
      </c>
      <c r="C8" s="7" t="s">
        <v>29</v>
      </c>
      <c r="D8" s="9">
        <v>42318</v>
      </c>
      <c r="E8" s="9">
        <v>42328</v>
      </c>
      <c r="F8" s="7" t="str">
        <f t="shared" si="0"/>
        <v>KHÔNG</v>
      </c>
      <c r="G8" s="7">
        <f t="shared" si="1"/>
        <v>11</v>
      </c>
      <c r="H8" s="7" t="str">
        <f t="shared" si="2"/>
        <v>X</v>
      </c>
      <c r="I8" s="7">
        <f t="shared" si="3"/>
        <v>3300000</v>
      </c>
      <c r="J8" s="7">
        <f t="shared" si="4"/>
        <v>330000</v>
      </c>
      <c r="K8" s="7">
        <f t="shared" si="5"/>
        <v>0</v>
      </c>
      <c r="L8" s="7">
        <f t="shared" si="6"/>
        <v>3630000.0000000005</v>
      </c>
      <c r="M8" s="2">
        <f t="shared" si="7"/>
        <v>3630000</v>
      </c>
    </row>
    <row r="9" spans="1:13" ht="20.100000000000001" customHeight="1" x14ac:dyDescent="0.25">
      <c r="A9" s="8"/>
      <c r="B9" s="7"/>
      <c r="C9" s="7"/>
      <c r="D9" s="9" t="s">
        <v>30</v>
      </c>
      <c r="E9" s="9"/>
      <c r="F9" s="7"/>
      <c r="G9" s="7"/>
      <c r="H9" s="7"/>
      <c r="I9" s="7"/>
      <c r="J9" s="7"/>
      <c r="K9" s="7"/>
      <c r="L9" s="7">
        <f t="shared" si="6"/>
        <v>0</v>
      </c>
    </row>
    <row r="10" spans="1:13" ht="20.100000000000001" customHeight="1" x14ac:dyDescent="0.25"/>
    <row r="11" spans="1:13" ht="20.100000000000001" customHeight="1" x14ac:dyDescent="0.25">
      <c r="A11" s="1" t="s">
        <v>31</v>
      </c>
      <c r="E11" s="3" t="s">
        <v>32</v>
      </c>
      <c r="L11" s="2" t="s">
        <v>33</v>
      </c>
    </row>
    <row r="12" spans="1:13" ht="20.100000000000001" customHeight="1" x14ac:dyDescent="0.25">
      <c r="A12" s="8" t="s">
        <v>34</v>
      </c>
      <c r="B12" s="7" t="s">
        <v>8</v>
      </c>
      <c r="C12" s="7" t="s">
        <v>35</v>
      </c>
      <c r="E12" s="9" t="s">
        <v>36</v>
      </c>
      <c r="F12" s="7">
        <v>1</v>
      </c>
      <c r="G12" s="7">
        <v>2</v>
      </c>
      <c r="H12" s="10"/>
      <c r="I12" s="10"/>
      <c r="J12" s="10"/>
      <c r="L12" s="7" t="s">
        <v>37</v>
      </c>
      <c r="M12" s="7" t="s">
        <v>38</v>
      </c>
    </row>
    <row r="13" spans="1:13" ht="20.100000000000001" customHeight="1" x14ac:dyDescent="0.25">
      <c r="A13" s="8" t="s">
        <v>39</v>
      </c>
      <c r="B13" s="7" t="s">
        <v>40</v>
      </c>
      <c r="C13" s="7">
        <v>300000</v>
      </c>
      <c r="E13" s="9" t="s">
        <v>41</v>
      </c>
      <c r="F13" s="7" t="s">
        <v>42</v>
      </c>
      <c r="G13" s="7" t="s">
        <v>43</v>
      </c>
      <c r="H13" s="10"/>
      <c r="I13" s="10"/>
      <c r="J13" s="10"/>
      <c r="L13" s="7" t="s">
        <v>44</v>
      </c>
      <c r="M13" s="7">
        <f>SUMIF($M$3:$M$8,"Ăn sáng",$F$3:$F$8)</f>
        <v>0</v>
      </c>
    </row>
    <row r="14" spans="1:13" ht="20.100000000000001" customHeight="1" x14ac:dyDescent="0.25">
      <c r="A14" s="8" t="s">
        <v>45</v>
      </c>
      <c r="B14" s="7"/>
      <c r="C14" s="7">
        <v>150000</v>
      </c>
      <c r="E14" s="9" t="s">
        <v>46</v>
      </c>
      <c r="F14" s="7">
        <v>50000</v>
      </c>
      <c r="G14" s="7">
        <v>200000</v>
      </c>
      <c r="H14" s="10"/>
      <c r="I14" s="10"/>
      <c r="J14" s="10"/>
      <c r="L14" s="7" t="s">
        <v>43</v>
      </c>
      <c r="M14" s="7">
        <f>SUMIF($K$3:$K$8,"Ăn sáng",$F$3:$F$8)</f>
        <v>0</v>
      </c>
    </row>
    <row r="15" spans="1:13" ht="20.100000000000001" customHeight="1" x14ac:dyDescent="0.25">
      <c r="A15" s="8" t="s">
        <v>47</v>
      </c>
      <c r="B15" s="7" t="s">
        <v>40</v>
      </c>
      <c r="C15" s="7">
        <v>250000</v>
      </c>
    </row>
    <row r="16" spans="1:13" ht="20.100000000000001" customHeight="1" x14ac:dyDescent="0.25">
      <c r="A16" s="8" t="s">
        <v>48</v>
      </c>
      <c r="B16" s="7"/>
      <c r="C16" s="7">
        <v>150000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94(CHƯA)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uyentrang</dc:creator>
  <cp:lastModifiedBy>uyentrang</cp:lastModifiedBy>
  <dcterms:created xsi:type="dcterms:W3CDTF">2019-02-20T16:36:01Z</dcterms:created>
  <dcterms:modified xsi:type="dcterms:W3CDTF">2019-02-20T16:41:54Z</dcterms:modified>
</cp:coreProperties>
</file>